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eukert Calculations" sheetId="1" r:id="rId1"/>
    <sheet name="Battery specs" sheetId="2" r:id="rId2"/>
  </sheets>
  <definedNames>
    <definedName name="foo" localSheetId="1">'Battery specs'!$A$3:$G$21</definedName>
    <definedName name="foo_1" localSheetId="1">'Battery specs'!$A$3:$L$14</definedName>
    <definedName name="foo_2" localSheetId="1">'Battery specs'!$A$23:$L$43</definedName>
  </definedNames>
  <calcPr fullCalcOnLoad="1"/>
</workbook>
</file>

<file path=xl/sharedStrings.xml><?xml version="1.0" encoding="utf-8"?>
<sst xmlns="http://schemas.openxmlformats.org/spreadsheetml/2006/main" count="124" uniqueCount="109">
  <si>
    <t>Peukert-based battery calculations</t>
  </si>
  <si>
    <t>1. Compute Peukert exponent from battery amp-hour and reserve minutes specs.</t>
  </si>
  <si>
    <t>3. Compute Peukert exponent using two discharge rates and times.</t>
  </si>
  <si>
    <t>Instructions:</t>
  </si>
  <si>
    <t>To compute the Peukert Exponent for a battery where the amp-hours and reserve minutes are known, Simply fill in the form below.  The example numbers are for a Trojan T-105</t>
  </si>
  <si>
    <t xml:space="preserve">Record the time required to discharge the target battery at two widely different load points to the same Depth of Discharge.  Fill in the times and discharge rates below.  </t>
  </si>
  <si>
    <t>Reserve Minutes</t>
  </si>
  <si>
    <t>minutes</t>
  </si>
  <si>
    <t>Discharge rate #1</t>
  </si>
  <si>
    <t>amps</t>
  </si>
  <si>
    <t>Reserve minute amps</t>
  </si>
  <si>
    <t>Discharge time for #1</t>
  </si>
  <si>
    <t>hours</t>
  </si>
  <si>
    <t>Amp-Hour Rating</t>
  </si>
  <si>
    <t>amp-hours</t>
  </si>
  <si>
    <t>Discharge Rate #2</t>
  </si>
  <si>
    <t>Amp-hour Rating Time</t>
  </si>
  <si>
    <t>Discharge time for #2</t>
  </si>
  <si>
    <t>Peukert Exponent</t>
  </si>
  <si>
    <t>Note: values &lt; 1 are invalid and indicate an experimental or data error.</t>
  </si>
  <si>
    <t>2. Peukert compensated Battery capacity</t>
  </si>
  <si>
    <t>Note: The example values are the values computed to the left for the Trojan T-105</t>
  </si>
  <si>
    <t>Fill in the discharge current and peukert exponent (default is to use the above calculated exponent).  Battery life and amp-hours available at the discharge rate are computed.</t>
  </si>
  <si>
    <t>Rev 060404</t>
  </si>
  <si>
    <t>Battery capacity</t>
  </si>
  <si>
    <t>© 2004 John De Armond  All Rights reserved.</t>
  </si>
  <si>
    <t>Time for specified capacity (20 or 10 typ)</t>
  </si>
  <si>
    <t>Hours</t>
  </si>
  <si>
    <t>May be used freely by anyone.</t>
  </si>
  <si>
    <t>Discharge rate</t>
  </si>
  <si>
    <t>Commercial distribution prohibited except by written permission</t>
  </si>
  <si>
    <t>Peukert exponent</t>
  </si>
  <si>
    <t>Comments, corrections to jgd (at) neon-john.com</t>
  </si>
  <si>
    <t>Acceptable depth of discharge</t>
  </si>
  <si>
    <t>percent</t>
  </si>
  <si>
    <t>Peukert amp-hours</t>
  </si>
  <si>
    <t>Amp-hours available at discharge rate</t>
  </si>
  <si>
    <t>Life at discharge rate to specified DOD</t>
  </si>
  <si>
    <t xml:space="preserve">Note: Enter values in the shaded areas.  </t>
  </si>
  <si>
    <t>Unshaded values are computed.</t>
  </si>
  <si>
    <t>Note: Computations #2 and 3 default to the</t>
  </si>
  <si>
    <t>values computed in #1.  Default values may</t>
  </si>
  <si>
    <t>be changed by typing over the values in the</t>
  </si>
  <si>
    <t>shaded boxes.</t>
  </si>
  <si>
    <t>Note:  Suggested reference reading includes:</t>
  </si>
  <si>
    <t>Xantrex Link-10 manual - http://www.xantrex.com/support/docserve.asp?id=72</t>
  </si>
  <si>
    <t>Ample Power's Beer page - http://www.amplepower.com/pwrnews/beer/</t>
  </si>
  <si>
    <t>Battery Glossary - http://www.misterfixit.com/battery_terms.htm</t>
  </si>
  <si>
    <t>NREL's battery testing - http://www.ctts.nrel.gov/analysis/documents/hawker_validation.html</t>
  </si>
  <si>
    <t>Note: Calculations roughly based on information contained in the Link-10 manual</t>
  </si>
  <si>
    <t>Model validated with Link-10 examples and the author's collected data.</t>
  </si>
  <si>
    <t>Wet Cell batteries</t>
  </si>
  <si>
    <t>Model</t>
  </si>
  <si>
    <t>Volts</t>
  </si>
  <si>
    <t>weight</t>
  </si>
  <si>
    <t>length</t>
  </si>
  <si>
    <t>width</t>
  </si>
  <si>
    <t>height</t>
  </si>
  <si>
    <t>20 hour cap</t>
  </si>
  <si>
    <t xml:space="preserve"> reserve</t>
  </si>
  <si>
    <t>Computed Peukert exponent</t>
  </si>
  <si>
    <t>cost</t>
  </si>
  <si>
    <t>cycles to 80% dod</t>
  </si>
  <si>
    <t>S225</t>
  </si>
  <si>
    <t>T-105</t>
  </si>
  <si>
    <t>T-125</t>
  </si>
  <si>
    <t>T-145</t>
  </si>
  <si>
    <t>T-875</t>
  </si>
  <si>
    <t>T-890</t>
  </si>
  <si>
    <t>US 8VGC</t>
  </si>
  <si>
    <t xml:space="preserve"> </t>
  </si>
  <si>
    <t>5SHP</t>
  </si>
  <si>
    <t>Everready DC27-850</t>
  </si>
  <si>
    <t>Douglas 31EV</t>
  </si>
  <si>
    <t>Stowaway ST24DC140</t>
  </si>
  <si>
    <t>Stowaway ST27DC180</t>
  </si>
  <si>
    <t>Stowaway ST31DC205</t>
  </si>
  <si>
    <t>Stowaway ST4DDC250</t>
  </si>
  <si>
    <t>Stowaway STDDC400</t>
  </si>
  <si>
    <t>Sealed/AGM/gell batteries</t>
  </si>
  <si>
    <t>Weight</t>
  </si>
  <si>
    <t>Length</t>
  </si>
  <si>
    <t>Width</t>
  </si>
  <si>
    <t>Height</t>
  </si>
  <si>
    <t>20 ah cap</t>
  </si>
  <si>
    <t>reserve</t>
  </si>
  <si>
    <t>cycles</t>
  </si>
  <si>
    <t>Optima D750S</t>
  </si>
  <si>
    <t>Optima D750U</t>
  </si>
  <si>
    <t>Optima Group 31</t>
  </si>
  <si>
    <t>Concorde GPC-1234</t>
  </si>
  <si>
    <t>Concorde GPC-1248</t>
  </si>
  <si>
    <t>Concorde GPC-1260</t>
  </si>
  <si>
    <t>Concorde GPC-1272</t>
  </si>
  <si>
    <t>Concorde GPC-1280</t>
  </si>
  <si>
    <t>Concorde GPC-1285</t>
  </si>
  <si>
    <t>Concorde GPC-1295</t>
  </si>
  <si>
    <t>Concorde GPC-12105</t>
  </si>
  <si>
    <t>Concorde GPC-4D</t>
  </si>
  <si>
    <t>Concorde GPC-8D</t>
  </si>
  <si>
    <t>Concorde GPC-6180</t>
  </si>
  <si>
    <t>Exide Orbital 34XCD</t>
  </si>
  <si>
    <t>Hawker Genesis G12V38Ah10VP</t>
  </si>
  <si>
    <t>Hawker Genesis G12V70Ah10EP</t>
  </si>
  <si>
    <t>Hawker Odyssey PC1200</t>
  </si>
  <si>
    <t>Hawker Odyssey PC1700</t>
  </si>
  <si>
    <t>Hawker Odyssey PC2150</t>
  </si>
  <si>
    <t>Most of the above data taken from Uve's battery page, http://www.geocities.com/CapeCanaveral/Lab/8679/battery.html</t>
  </si>
  <si>
    <t>Hawker, Stowaway and a few other specs obtained from mfrs' web sites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</si>
</sst>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"/>
    <numFmt numFmtId="168" formatCode="0.000000000000"/>
    <numFmt numFmtId="169" formatCode="\$#,##0_);[RED]&quot;($&quot;#,##0\)"/>
  </numFmts>
  <fonts count="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4" fontId="3" fillId="2" borderId="0" xfId="0" applyFont="1" applyFill="1" applyAlignment="1" applyProtection="1">
      <alignment/>
      <protection locked="0"/>
    </xf>
    <xf numFmtId="165" fontId="3" fillId="2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3" fillId="2" borderId="0" xfId="0" applyNumberFormat="1" applyFont="1" applyFill="1" applyAlignment="1" applyProtection="1">
      <alignment/>
      <protection locked="0"/>
    </xf>
    <xf numFmtId="167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3">
      <selection activeCell="E23" sqref="E23"/>
    </sheetView>
  </sheetViews>
  <sheetFormatPr defaultColWidth="8.00390625" defaultRowHeight="12.75"/>
  <cols>
    <col min="1" max="1" width="51.00390625" style="0" customWidth="1"/>
    <col min="2" max="2" width="14.421875" style="0" customWidth="1"/>
    <col min="3" max="3" width="19.140625" style="0" customWidth="1"/>
    <col min="4" max="4" width="1.421875" style="0" customWidth="1"/>
    <col min="5" max="5" width="37.00390625" style="0" customWidth="1"/>
    <col min="6" max="6" width="16.7109375" style="0" customWidth="1"/>
    <col min="7" max="16384" width="9.00390625" style="0" customWidth="1"/>
  </cols>
  <sheetData>
    <row r="1" spans="1:6" ht="28.5" customHeight="1">
      <c r="A1" s="1" t="s">
        <v>0</v>
      </c>
      <c r="B1" s="1"/>
      <c r="C1" s="1"/>
      <c r="D1" s="1"/>
      <c r="E1" s="1"/>
      <c r="F1" s="1"/>
    </row>
    <row r="2" spans="1:5" ht="60" customHeight="1">
      <c r="A2" s="2" t="s">
        <v>1</v>
      </c>
      <c r="E2" s="2" t="s">
        <v>2</v>
      </c>
    </row>
    <row r="3" ht="13.5" customHeight="1">
      <c r="A3" s="3"/>
    </row>
    <row r="4" spans="1:5" ht="18">
      <c r="A4" s="2" t="s">
        <v>3</v>
      </c>
      <c r="B4" s="4"/>
      <c r="C4" s="4"/>
      <c r="E4" s="2" t="s">
        <v>3</v>
      </c>
    </row>
    <row r="5" spans="1:5" ht="130.5" customHeight="1">
      <c r="A5" s="3" t="s">
        <v>4</v>
      </c>
      <c r="B5" s="4"/>
      <c r="C5" s="4"/>
      <c r="E5" s="3" t="s">
        <v>5</v>
      </c>
    </row>
    <row r="6" spans="1:5" ht="18">
      <c r="A6" s="4"/>
      <c r="B6" s="4"/>
      <c r="C6" s="4"/>
      <c r="E6" s="4"/>
    </row>
    <row r="7" spans="1:7" ht="18">
      <c r="A7" s="4" t="s">
        <v>6</v>
      </c>
      <c r="B7" s="5">
        <v>447</v>
      </c>
      <c r="C7" s="4" t="s">
        <v>7</v>
      </c>
      <c r="E7" s="4" t="s">
        <v>8</v>
      </c>
      <c r="F7" s="6">
        <v>11.25</v>
      </c>
      <c r="G7" s="4" t="s">
        <v>9</v>
      </c>
    </row>
    <row r="8" spans="1:7" ht="18">
      <c r="A8" s="4" t="s">
        <v>10</v>
      </c>
      <c r="B8" s="5">
        <v>25</v>
      </c>
      <c r="C8" s="4" t="s">
        <v>9</v>
      </c>
      <c r="E8" s="4" t="s">
        <v>11</v>
      </c>
      <c r="F8" s="6">
        <v>20</v>
      </c>
      <c r="G8" s="4" t="s">
        <v>12</v>
      </c>
    </row>
    <row r="9" spans="1:7" ht="18">
      <c r="A9" s="4" t="s">
        <v>13</v>
      </c>
      <c r="B9" s="5">
        <v>225</v>
      </c>
      <c r="C9" s="4" t="s">
        <v>14</v>
      </c>
      <c r="E9" s="4" t="s">
        <v>15</v>
      </c>
      <c r="F9" s="6">
        <v>100</v>
      </c>
      <c r="G9" s="4" t="s">
        <v>9</v>
      </c>
    </row>
    <row r="10" spans="1:7" ht="18">
      <c r="A10" s="4" t="s">
        <v>16</v>
      </c>
      <c r="B10" s="5">
        <v>20</v>
      </c>
      <c r="C10" s="4" t="s">
        <v>12</v>
      </c>
      <c r="E10" s="4" t="s">
        <v>17</v>
      </c>
      <c r="F10" s="6">
        <v>1.3414850481902154</v>
      </c>
      <c r="G10" s="4" t="s">
        <v>12</v>
      </c>
    </row>
    <row r="11" spans="1:3" ht="18">
      <c r="A11" s="4"/>
      <c r="B11" s="4"/>
      <c r="C11" s="4"/>
    </row>
    <row r="12" spans="1:6" ht="18">
      <c r="A12" s="4" t="s">
        <v>18</v>
      </c>
      <c r="B12" s="7">
        <f>(LOG10(B10)-LOG10(B7/60))/(LOG10(B8)-LOG10(B9/B10))</f>
        <v>1.2367047253771284</v>
      </c>
      <c r="C12" s="4"/>
      <c r="E12" s="4" t="s">
        <v>18</v>
      </c>
      <c r="F12" s="7">
        <f>(LOG10(F10)-LOG10(F8))/(LOG10(F7)-LOG10(F9))</f>
        <v>1.236704725377128</v>
      </c>
    </row>
    <row r="13" spans="1:3" ht="18">
      <c r="A13" s="4"/>
      <c r="B13" s="4"/>
      <c r="C13" s="4"/>
    </row>
    <row r="14" spans="1:5" ht="27.75" customHeight="1">
      <c r="A14" s="4"/>
      <c r="B14" s="4"/>
      <c r="C14" s="4"/>
      <c r="E14" s="8" t="s">
        <v>19</v>
      </c>
    </row>
    <row r="15" spans="1:6" ht="36">
      <c r="A15" s="2" t="s">
        <v>20</v>
      </c>
      <c r="B15" s="4"/>
      <c r="C15" s="4"/>
      <c r="E15" s="8" t="s">
        <v>21</v>
      </c>
      <c r="F15" s="9"/>
    </row>
    <row r="16" spans="1:6" ht="18">
      <c r="A16" s="2"/>
      <c r="B16" s="4"/>
      <c r="C16" s="4"/>
      <c r="F16" s="9"/>
    </row>
    <row r="17" spans="1:6" ht="18">
      <c r="A17" s="2" t="s">
        <v>3</v>
      </c>
      <c r="B17" s="4"/>
      <c r="C17" s="4"/>
      <c r="F17" s="9"/>
    </row>
    <row r="18" spans="1:6" ht="90">
      <c r="A18" s="3" t="s">
        <v>22</v>
      </c>
      <c r="B18" s="4"/>
      <c r="C18" s="4"/>
      <c r="F18" s="9"/>
    </row>
    <row r="19" spans="1:6" ht="18">
      <c r="A19" s="4"/>
      <c r="B19" s="4"/>
      <c r="C19" s="4"/>
      <c r="E19" t="s">
        <v>23</v>
      </c>
      <c r="F19" s="9"/>
    </row>
    <row r="20" spans="1:6" ht="18">
      <c r="A20" s="4" t="s">
        <v>24</v>
      </c>
      <c r="B20" s="5">
        <f aca="true" t="shared" si="0" ref="B20:B21">B9</f>
        <v>225</v>
      </c>
      <c r="C20" s="4" t="s">
        <v>14</v>
      </c>
      <c r="E20" t="s">
        <v>25</v>
      </c>
      <c r="F20" s="9"/>
    </row>
    <row r="21" spans="1:6" ht="18">
      <c r="A21" s="4" t="s">
        <v>26</v>
      </c>
      <c r="B21" s="5">
        <f t="shared" si="0"/>
        <v>20</v>
      </c>
      <c r="C21" s="4" t="s">
        <v>27</v>
      </c>
      <c r="E21" t="s">
        <v>28</v>
      </c>
      <c r="F21" s="9"/>
    </row>
    <row r="22" spans="1:6" ht="18">
      <c r="A22" s="4" t="s">
        <v>29</v>
      </c>
      <c r="B22" s="5">
        <v>100</v>
      </c>
      <c r="C22" s="4" t="s">
        <v>9</v>
      </c>
      <c r="E22" t="s">
        <v>30</v>
      </c>
      <c r="F22" s="9"/>
    </row>
    <row r="23" spans="1:6" ht="18">
      <c r="A23" s="4" t="s">
        <v>31</v>
      </c>
      <c r="B23" s="6">
        <f>B12</f>
        <v>1.2367047253771284</v>
      </c>
      <c r="C23" s="4"/>
      <c r="E23" t="s">
        <v>32</v>
      </c>
      <c r="F23" s="9"/>
    </row>
    <row r="24" spans="1:6" ht="18">
      <c r="A24" s="4" t="s">
        <v>33</v>
      </c>
      <c r="B24" s="10">
        <v>100</v>
      </c>
      <c r="C24" s="4" t="s">
        <v>34</v>
      </c>
      <c r="F24" s="9"/>
    </row>
    <row r="25" spans="1:6" ht="18">
      <c r="A25" s="4" t="s">
        <v>35</v>
      </c>
      <c r="B25" s="11">
        <f>((B20/B21)^B23)*B21</f>
        <v>399.0205723791421</v>
      </c>
      <c r="C25" s="4" t="s">
        <v>14</v>
      </c>
      <c r="E25" s="12"/>
      <c r="F25" s="9"/>
    </row>
    <row r="26" spans="1:6" ht="18">
      <c r="A26" s="4" t="s">
        <v>36</v>
      </c>
      <c r="B26" s="11">
        <f>B22*B27</f>
        <v>134.14850481902144</v>
      </c>
      <c r="C26" s="4" t="s">
        <v>14</v>
      </c>
      <c r="E26" s="12"/>
      <c r="F26" s="9"/>
    </row>
    <row r="27" spans="1:3" ht="18">
      <c r="A27" s="4" t="s">
        <v>37</v>
      </c>
      <c r="B27" s="7">
        <f>(B25/B22^B23)*(B24/100)</f>
        <v>1.3414850481902143</v>
      </c>
      <c r="C27" s="4" t="s">
        <v>12</v>
      </c>
    </row>
    <row r="28" spans="1:3" ht="18">
      <c r="A28" s="4"/>
      <c r="B28" s="4"/>
      <c r="C28" s="4"/>
    </row>
    <row r="29" spans="1:3" ht="18">
      <c r="A29" s="4"/>
      <c r="B29" s="4"/>
      <c r="C29" s="4"/>
    </row>
    <row r="30" spans="1:3" ht="18">
      <c r="A30" s="4"/>
      <c r="B30" s="4"/>
      <c r="C30" s="4"/>
    </row>
    <row r="31" spans="1:3" ht="18">
      <c r="A31" s="4" t="s">
        <v>38</v>
      </c>
      <c r="B31" s="4"/>
      <c r="C31" s="4"/>
    </row>
    <row r="32" spans="1:3" ht="18">
      <c r="A32" s="4" t="s">
        <v>39</v>
      </c>
      <c r="B32" s="4"/>
      <c r="C32" s="4"/>
    </row>
    <row r="33" spans="1:3" ht="18">
      <c r="A33" s="4"/>
      <c r="B33" s="4"/>
      <c r="C33" s="4"/>
    </row>
    <row r="34" spans="1:3" ht="18">
      <c r="A34" s="4" t="s">
        <v>40</v>
      </c>
      <c r="B34" s="4"/>
      <c r="C34" s="4"/>
    </row>
    <row r="35" spans="1:3" ht="18">
      <c r="A35" s="4" t="s">
        <v>41</v>
      </c>
      <c r="B35" s="4"/>
      <c r="C35" s="4"/>
    </row>
    <row r="36" spans="1:3" ht="18">
      <c r="A36" s="4" t="s">
        <v>42</v>
      </c>
      <c r="B36" s="4"/>
      <c r="C36" s="4"/>
    </row>
    <row r="37" spans="1:3" ht="18">
      <c r="A37" s="4" t="s">
        <v>43</v>
      </c>
      <c r="B37" s="4"/>
      <c r="C37" s="4"/>
    </row>
    <row r="38" spans="1:3" ht="18">
      <c r="A38" s="4"/>
      <c r="B38" s="4"/>
      <c r="C38" s="4"/>
    </row>
    <row r="39" spans="1:3" ht="18">
      <c r="A39" s="4" t="s">
        <v>44</v>
      </c>
      <c r="B39" s="4"/>
      <c r="C39" s="4"/>
    </row>
    <row r="40" spans="1:3" ht="18">
      <c r="A40" s="4" t="s">
        <v>45</v>
      </c>
      <c r="B40" s="4"/>
      <c r="C40" s="4"/>
    </row>
    <row r="41" spans="1:3" ht="18">
      <c r="A41" s="4" t="s">
        <v>46</v>
      </c>
      <c r="B41" s="4"/>
      <c r="C41" s="4"/>
    </row>
    <row r="42" spans="1:3" ht="18">
      <c r="A42" s="4" t="s">
        <v>47</v>
      </c>
      <c r="B42" s="4"/>
      <c r="C42" s="4"/>
    </row>
    <row r="43" spans="1:3" ht="18">
      <c r="A43" s="4" t="s">
        <v>48</v>
      </c>
      <c r="B43" s="4"/>
      <c r="C43" s="4"/>
    </row>
    <row r="44" spans="1:3" ht="18">
      <c r="A44" s="4"/>
      <c r="B44" s="4"/>
      <c r="C44" s="4"/>
    </row>
    <row r="45" spans="1:3" ht="18">
      <c r="A45" s="4" t="s">
        <v>49</v>
      </c>
      <c r="B45" s="4"/>
      <c r="C45" s="4"/>
    </row>
    <row r="46" spans="1:3" ht="18">
      <c r="A46" s="4" t="s">
        <v>50</v>
      </c>
      <c r="B46" s="4"/>
      <c r="C46" s="4"/>
    </row>
    <row r="47" ht="18"/>
    <row r="48" ht="18"/>
    <row r="49" ht="18"/>
    <row r="50" ht="18"/>
    <row r="51" ht="18"/>
  </sheetData>
  <sheetProtection selectLockedCells="1" selectUnlockedCells="1"/>
  <mergeCells count="1">
    <mergeCell ref="A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I16" sqref="I16"/>
    </sheetView>
  </sheetViews>
  <sheetFormatPr defaultColWidth="8.00390625" defaultRowHeight="12.75"/>
  <cols>
    <col min="1" max="1" width="29.28125" style="0" customWidth="1"/>
    <col min="2" max="2" width="5.28125" style="0" customWidth="1"/>
    <col min="3" max="3" width="6.8515625" style="0" customWidth="1"/>
    <col min="4" max="4" width="7.00390625" style="0" customWidth="1"/>
    <col min="5" max="5" width="6.00390625" style="0" customWidth="1"/>
    <col min="6" max="6" width="6.28125" style="0" customWidth="1"/>
    <col min="7" max="7" width="9.00390625" style="0" customWidth="1"/>
    <col min="8" max="8" width="8.7109375" style="0" customWidth="1"/>
    <col min="9" max="9" width="24.57421875" style="0" customWidth="1"/>
    <col min="10" max="10" width="5.57421875" style="0" customWidth="1"/>
    <col min="11" max="11" width="17.140625" style="0" customWidth="1"/>
    <col min="12" max="16384" width="9.00390625" style="0" customWidth="1"/>
  </cols>
  <sheetData>
    <row r="1" spans="1:12" ht="18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t="s">
        <v>52</v>
      </c>
      <c r="B3" t="s">
        <v>53</v>
      </c>
      <c r="C3" t="s">
        <v>54</v>
      </c>
      <c r="D3" t="s">
        <v>55</v>
      </c>
      <c r="E3" t="s">
        <v>56</v>
      </c>
      <c r="F3" t="s">
        <v>57</v>
      </c>
      <c r="G3" t="s">
        <v>58</v>
      </c>
      <c r="H3" t="s">
        <v>59</v>
      </c>
      <c r="I3" t="s">
        <v>60</v>
      </c>
      <c r="J3" t="s">
        <v>61</v>
      </c>
      <c r="K3" t="s">
        <v>62</v>
      </c>
    </row>
    <row r="4" spans="1:10" ht="12.75">
      <c r="A4" t="s">
        <v>63</v>
      </c>
      <c r="B4">
        <v>12</v>
      </c>
      <c r="C4" s="14">
        <v>66</v>
      </c>
      <c r="G4">
        <v>135</v>
      </c>
      <c r="H4">
        <v>225</v>
      </c>
      <c r="I4" s="9">
        <f aca="true" t="shared" si="0" ref="I4:I5">(LOG10(20)-LOG10(H4/60))/(LOG10(25)-LOG10(G4/20))</f>
        <v>1.278495252524721</v>
      </c>
      <c r="J4" s="15">
        <v>85</v>
      </c>
    </row>
    <row r="5" spans="1:11" ht="12.75">
      <c r="A5" t="s">
        <v>64</v>
      </c>
      <c r="B5">
        <v>6</v>
      </c>
      <c r="C5" s="14">
        <v>61</v>
      </c>
      <c r="D5" s="9">
        <v>10.38</v>
      </c>
      <c r="E5" s="9">
        <v>7.13</v>
      </c>
      <c r="F5" s="9">
        <v>11.19</v>
      </c>
      <c r="G5">
        <v>225</v>
      </c>
      <c r="H5">
        <v>447</v>
      </c>
      <c r="I5" s="9">
        <f t="shared" si="0"/>
        <v>1.2367047253771284</v>
      </c>
      <c r="J5" s="15">
        <v>55</v>
      </c>
      <c r="K5">
        <v>733</v>
      </c>
    </row>
    <row r="6" spans="3:9" ht="12.75">
      <c r="C6" s="14"/>
      <c r="D6" s="9"/>
      <c r="E6" s="9"/>
      <c r="F6" s="9"/>
      <c r="I6" s="9"/>
    </row>
    <row r="7" spans="1:11" ht="12.75">
      <c r="A7" t="s">
        <v>65</v>
      </c>
      <c r="B7">
        <v>6</v>
      </c>
      <c r="C7" s="14">
        <v>66</v>
      </c>
      <c r="D7" s="9">
        <v>10.38</v>
      </c>
      <c r="E7" s="9">
        <v>7.13</v>
      </c>
      <c r="F7" s="9">
        <v>11.19</v>
      </c>
      <c r="G7">
        <v>235</v>
      </c>
      <c r="H7">
        <v>488</v>
      </c>
      <c r="I7" s="9">
        <f aca="true" t="shared" si="1" ref="I7:I19">(LOG10(20)-LOG10(H7/60))/(LOG10(25)-LOG10(G7/20))</f>
        <v>1.1917013459714103</v>
      </c>
      <c r="J7" s="15">
        <v>80</v>
      </c>
      <c r="K7">
        <v>650</v>
      </c>
    </row>
    <row r="8" spans="1:11" ht="12.75">
      <c r="A8" t="s">
        <v>66</v>
      </c>
      <c r="B8">
        <v>6</v>
      </c>
      <c r="C8" s="14">
        <v>71</v>
      </c>
      <c r="D8" s="9">
        <v>10.38</v>
      </c>
      <c r="E8" s="9">
        <v>7.13</v>
      </c>
      <c r="F8" s="9">
        <v>11.5</v>
      </c>
      <c r="G8">
        <v>244</v>
      </c>
      <c r="H8">
        <v>530</v>
      </c>
      <c r="I8" s="9">
        <f t="shared" si="1"/>
        <v>1.1390499187978613</v>
      </c>
      <c r="J8" s="15">
        <v>95</v>
      </c>
      <c r="K8">
        <v>625</v>
      </c>
    </row>
    <row r="9" spans="1:10" ht="12.75">
      <c r="A9" t="s">
        <v>67</v>
      </c>
      <c r="B9">
        <v>8</v>
      </c>
      <c r="C9" s="14">
        <v>63</v>
      </c>
      <c r="D9" s="9">
        <v>10.38</v>
      </c>
      <c r="E9" s="9">
        <v>7.13</v>
      </c>
      <c r="F9" s="9">
        <v>11.19</v>
      </c>
      <c r="G9">
        <v>150</v>
      </c>
      <c r="H9">
        <v>295</v>
      </c>
      <c r="I9" s="9">
        <f t="shared" si="1"/>
        <v>1.1653930009007316</v>
      </c>
      <c r="J9" s="15">
        <v>102</v>
      </c>
    </row>
    <row r="10" spans="1:10" ht="12.75">
      <c r="A10" t="s">
        <v>68</v>
      </c>
      <c r="B10">
        <v>8</v>
      </c>
      <c r="C10" s="14">
        <v>69</v>
      </c>
      <c r="D10" s="9">
        <v>10.38</v>
      </c>
      <c r="E10" s="9">
        <v>7.13</v>
      </c>
      <c r="F10" s="9">
        <v>11.19</v>
      </c>
      <c r="G10">
        <v>165</v>
      </c>
      <c r="H10">
        <v>340</v>
      </c>
      <c r="I10" s="9">
        <f t="shared" si="1"/>
        <v>1.1375247891215452</v>
      </c>
      <c r="J10" s="15">
        <v>122</v>
      </c>
    </row>
    <row r="11" spans="1:11" ht="12.75">
      <c r="A11" t="s">
        <v>69</v>
      </c>
      <c r="B11">
        <v>8</v>
      </c>
      <c r="C11" s="14">
        <v>64.5</v>
      </c>
      <c r="D11" s="9">
        <v>10.38</v>
      </c>
      <c r="E11" s="9">
        <v>7.13</v>
      </c>
      <c r="F11" s="9">
        <v>11.9</v>
      </c>
      <c r="G11">
        <v>165</v>
      </c>
      <c r="H11">
        <v>318</v>
      </c>
      <c r="I11" s="9">
        <f t="shared" si="1"/>
        <v>1.1978625630759032</v>
      </c>
      <c r="J11" s="15">
        <v>50</v>
      </c>
      <c r="K11" s="15" t="s">
        <v>70</v>
      </c>
    </row>
    <row r="12" spans="1:10" ht="12.75">
      <c r="A12" t="s">
        <v>71</v>
      </c>
      <c r="B12">
        <v>12</v>
      </c>
      <c r="C12" s="14">
        <v>86</v>
      </c>
      <c r="D12" s="9">
        <v>13.56</v>
      </c>
      <c r="E12" s="9">
        <v>6.75</v>
      </c>
      <c r="F12" s="9">
        <v>11.5</v>
      </c>
      <c r="G12">
        <v>165</v>
      </c>
      <c r="H12">
        <v>272</v>
      </c>
      <c r="I12" s="9">
        <f t="shared" si="1"/>
        <v>1.338797517523025</v>
      </c>
      <c r="J12" s="15">
        <v>220</v>
      </c>
    </row>
    <row r="13" spans="1:10" ht="12.75">
      <c r="A13" t="s">
        <v>72</v>
      </c>
      <c r="B13">
        <v>12</v>
      </c>
      <c r="C13" s="14">
        <v>55</v>
      </c>
      <c r="D13" s="9">
        <v>12.5</v>
      </c>
      <c r="E13" s="9">
        <v>6.75</v>
      </c>
      <c r="F13" s="9">
        <v>9.5</v>
      </c>
      <c r="G13">
        <v>120</v>
      </c>
      <c r="H13">
        <v>180</v>
      </c>
      <c r="I13" s="9">
        <f t="shared" si="1"/>
        <v>1.3293379880261489</v>
      </c>
      <c r="J13" s="15">
        <v>55</v>
      </c>
    </row>
    <row r="14" spans="1:9" ht="12.75">
      <c r="A14" t="s">
        <v>73</v>
      </c>
      <c r="B14">
        <v>12</v>
      </c>
      <c r="C14" s="14">
        <v>66</v>
      </c>
      <c r="D14" s="9">
        <v>13</v>
      </c>
      <c r="E14" s="9">
        <v>6.81</v>
      </c>
      <c r="F14" s="9">
        <v>10.17</v>
      </c>
      <c r="G14">
        <v>135</v>
      </c>
      <c r="H14">
        <v>200</v>
      </c>
      <c r="I14" s="9">
        <f t="shared" si="1"/>
        <v>1.3684517470694746</v>
      </c>
    </row>
    <row r="15" spans="1:9" ht="12.75">
      <c r="A15" t="s">
        <v>74</v>
      </c>
      <c r="B15">
        <v>12</v>
      </c>
      <c r="C15" s="14"/>
      <c r="D15" s="9">
        <v>10.1875</v>
      </c>
      <c r="E15" s="9">
        <v>6.8125</v>
      </c>
      <c r="F15" s="9">
        <v>9.4375</v>
      </c>
      <c r="G15">
        <v>80</v>
      </c>
      <c r="H15">
        <v>140</v>
      </c>
      <c r="I15" s="9">
        <f t="shared" si="1"/>
        <v>1.1723541112177576</v>
      </c>
    </row>
    <row r="16" spans="1:9" ht="12.75">
      <c r="A16" t="s">
        <v>75</v>
      </c>
      <c r="B16">
        <v>12</v>
      </c>
      <c r="C16" s="14"/>
      <c r="D16" s="9">
        <v>12</v>
      </c>
      <c r="E16" s="9">
        <v>6.8125</v>
      </c>
      <c r="F16" s="9">
        <v>9.5</v>
      </c>
      <c r="G16">
        <v>105</v>
      </c>
      <c r="H16">
        <v>180</v>
      </c>
      <c r="I16" s="9">
        <f t="shared" si="1"/>
        <v>1.2155978099448428</v>
      </c>
    </row>
    <row r="17" spans="1:9" ht="12.75">
      <c r="A17" t="s">
        <v>76</v>
      </c>
      <c r="B17">
        <v>12</v>
      </c>
      <c r="C17" s="14"/>
      <c r="D17" s="9">
        <v>13</v>
      </c>
      <c r="E17" s="9">
        <v>6.75</v>
      </c>
      <c r="F17" s="9">
        <v>9.875</v>
      </c>
      <c r="G17">
        <v>115</v>
      </c>
      <c r="H17">
        <v>205</v>
      </c>
      <c r="I17" s="9">
        <f t="shared" si="1"/>
        <v>1.2023513295701604</v>
      </c>
    </row>
    <row r="18" spans="1:9" ht="12.75">
      <c r="A18" t="s">
        <v>77</v>
      </c>
      <c r="B18">
        <v>12</v>
      </c>
      <c r="C18" s="14"/>
      <c r="D18" s="9">
        <v>20.75</v>
      </c>
      <c r="E18" s="9">
        <v>8.75</v>
      </c>
      <c r="F18" s="9">
        <v>10.875</v>
      </c>
      <c r="G18">
        <v>160</v>
      </c>
      <c r="H18">
        <v>250</v>
      </c>
      <c r="I18" s="9">
        <f t="shared" si="1"/>
        <v>1.3766620340091436</v>
      </c>
    </row>
    <row r="19" spans="1:9" ht="12.75">
      <c r="A19" t="s">
        <v>78</v>
      </c>
      <c r="B19">
        <v>12</v>
      </c>
      <c r="C19" s="14"/>
      <c r="D19" s="9">
        <v>20.75</v>
      </c>
      <c r="E19" s="9">
        <v>11</v>
      </c>
      <c r="F19" s="9">
        <v>10.88</v>
      </c>
      <c r="G19">
        <v>200</v>
      </c>
      <c r="H19">
        <v>400</v>
      </c>
      <c r="I19" s="9">
        <f t="shared" si="1"/>
        <v>1.1989778467157899</v>
      </c>
    </row>
    <row r="20" spans="3:9" ht="12.75">
      <c r="C20" s="14"/>
      <c r="D20" s="9"/>
      <c r="E20" s="9"/>
      <c r="F20" s="9"/>
      <c r="I20" s="9"/>
    </row>
    <row r="22" spans="1:12" ht="18">
      <c r="A22" s="13" t="s">
        <v>79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1" ht="12.75">
      <c r="A23" t="s">
        <v>52</v>
      </c>
      <c r="B23" t="s">
        <v>53</v>
      </c>
      <c r="C23" t="s">
        <v>80</v>
      </c>
      <c r="D23" t="s">
        <v>81</v>
      </c>
      <c r="E23" t="s">
        <v>82</v>
      </c>
      <c r="F23" t="s">
        <v>83</v>
      </c>
      <c r="G23" t="s">
        <v>84</v>
      </c>
      <c r="H23" t="s">
        <v>85</v>
      </c>
      <c r="J23" t="s">
        <v>61</v>
      </c>
      <c r="K23" t="s">
        <v>86</v>
      </c>
    </row>
    <row r="24" spans="1:11" ht="12.75">
      <c r="A24" s="15" t="s">
        <v>87</v>
      </c>
      <c r="B24">
        <v>12</v>
      </c>
      <c r="C24" s="14">
        <v>44.9</v>
      </c>
      <c r="D24" s="9">
        <v>10</v>
      </c>
      <c r="E24" s="9">
        <v>6.8</v>
      </c>
      <c r="F24" s="9">
        <v>7.8</v>
      </c>
      <c r="G24">
        <v>65</v>
      </c>
      <c r="H24">
        <v>125</v>
      </c>
      <c r="I24" s="9">
        <f aca="true" t="shared" si="2" ref="I24:I39">(LOG10(20)-LOG10(H24/60))/(LOG10(25)-LOG10(G24/20))</f>
        <v>1.1085873974275782</v>
      </c>
      <c r="J24" s="15">
        <v>130</v>
      </c>
      <c r="K24">
        <v>220</v>
      </c>
    </row>
    <row r="25" spans="1:11" ht="12.75">
      <c r="A25" t="s">
        <v>88</v>
      </c>
      <c r="B25">
        <v>12</v>
      </c>
      <c r="C25" s="14">
        <v>46.1</v>
      </c>
      <c r="D25" s="9">
        <v>10</v>
      </c>
      <c r="E25" s="9">
        <v>6.8</v>
      </c>
      <c r="F25" s="9">
        <v>7.8</v>
      </c>
      <c r="G25">
        <v>65</v>
      </c>
      <c r="H25">
        <v>125</v>
      </c>
      <c r="I25" s="9">
        <f t="shared" si="2"/>
        <v>1.1085873974275782</v>
      </c>
      <c r="J25" s="15">
        <v>119</v>
      </c>
      <c r="K25">
        <v>220</v>
      </c>
    </row>
    <row r="26" spans="1:10" ht="12.75">
      <c r="A26" t="s">
        <v>89</v>
      </c>
      <c r="B26">
        <v>12</v>
      </c>
      <c r="C26" s="14">
        <v>72</v>
      </c>
      <c r="D26" s="9">
        <v>13</v>
      </c>
      <c r="E26" s="9">
        <v>6.8</v>
      </c>
      <c r="F26" s="9">
        <v>9.5</v>
      </c>
      <c r="G26">
        <v>100</v>
      </c>
      <c r="H26">
        <v>190</v>
      </c>
      <c r="I26" s="9">
        <f t="shared" si="2"/>
        <v>1.145153068271014</v>
      </c>
      <c r="J26" s="15">
        <v>140</v>
      </c>
    </row>
    <row r="27" spans="1:10" ht="12.75">
      <c r="A27" t="s">
        <v>90</v>
      </c>
      <c r="B27">
        <v>12</v>
      </c>
      <c r="C27" s="14">
        <v>23</v>
      </c>
      <c r="D27" s="9">
        <v>7.68</v>
      </c>
      <c r="E27" s="9">
        <v>5.15</v>
      </c>
      <c r="F27" s="9">
        <v>7.22</v>
      </c>
      <c r="G27">
        <v>33</v>
      </c>
      <c r="H27">
        <v>50</v>
      </c>
      <c r="I27" s="9">
        <f t="shared" si="2"/>
        <v>1.169218646307831</v>
      </c>
      <c r="J27" s="15">
        <v>58</v>
      </c>
    </row>
    <row r="28" spans="1:10" ht="12.75">
      <c r="A28" t="s">
        <v>91</v>
      </c>
      <c r="B28">
        <v>12</v>
      </c>
      <c r="C28" s="14">
        <v>32</v>
      </c>
      <c r="D28" s="9">
        <v>9.41</v>
      </c>
      <c r="E28" s="9">
        <v>5.45</v>
      </c>
      <c r="F28" s="9">
        <v>9.35</v>
      </c>
      <c r="G28">
        <v>48</v>
      </c>
      <c r="H28">
        <v>84</v>
      </c>
      <c r="I28" s="9">
        <f t="shared" si="2"/>
        <v>1.1347836451896667</v>
      </c>
      <c r="J28" s="15">
        <v>85</v>
      </c>
    </row>
    <row r="29" spans="1:10" ht="12.75">
      <c r="A29" t="s">
        <v>92</v>
      </c>
      <c r="B29">
        <v>12</v>
      </c>
      <c r="C29" s="14">
        <v>43</v>
      </c>
      <c r="D29" s="9">
        <v>10.2</v>
      </c>
      <c r="E29" s="9">
        <v>6.6</v>
      </c>
      <c r="F29" s="9">
        <v>9.35</v>
      </c>
      <c r="G29">
        <v>60</v>
      </c>
      <c r="H29">
        <v>106</v>
      </c>
      <c r="I29" s="9">
        <f t="shared" si="2"/>
        <v>1.1444981721531717</v>
      </c>
      <c r="J29" s="15">
        <v>102</v>
      </c>
    </row>
    <row r="30" spans="1:10" ht="12.75">
      <c r="A30" t="s">
        <v>93</v>
      </c>
      <c r="B30">
        <v>12</v>
      </c>
      <c r="C30" s="14">
        <v>50</v>
      </c>
      <c r="D30" s="9">
        <v>11.82</v>
      </c>
      <c r="E30" s="9">
        <v>6.6</v>
      </c>
      <c r="F30" s="9">
        <v>9.35</v>
      </c>
      <c r="G30">
        <v>72</v>
      </c>
      <c r="H30">
        <v>114</v>
      </c>
      <c r="I30" s="9">
        <f t="shared" si="2"/>
        <v>1.2146278951565515</v>
      </c>
      <c r="J30" s="15">
        <v>114</v>
      </c>
    </row>
    <row r="31" spans="1:10" ht="12.75">
      <c r="A31" t="s">
        <v>94</v>
      </c>
      <c r="B31">
        <v>12</v>
      </c>
      <c r="C31" s="14">
        <v>53</v>
      </c>
      <c r="D31" s="9">
        <v>10.2</v>
      </c>
      <c r="E31" s="9">
        <v>6.6</v>
      </c>
      <c r="F31" s="9">
        <v>9.35</v>
      </c>
      <c r="G31">
        <v>80</v>
      </c>
      <c r="H31">
        <v>149</v>
      </c>
      <c r="I31" s="9">
        <f t="shared" si="2"/>
        <v>1.1383562319591076</v>
      </c>
      <c r="J31" s="15">
        <v>118</v>
      </c>
    </row>
    <row r="32" spans="1:10" ht="12.75">
      <c r="A32" t="s">
        <v>95</v>
      </c>
      <c r="B32">
        <v>12</v>
      </c>
      <c r="C32" s="14">
        <v>61</v>
      </c>
      <c r="D32" s="9"/>
      <c r="E32" s="9"/>
      <c r="F32" s="9"/>
      <c r="G32">
        <v>85</v>
      </c>
      <c r="H32">
        <v>159</v>
      </c>
      <c r="I32" s="9">
        <f t="shared" si="2"/>
        <v>1.1406443914019244</v>
      </c>
      <c r="J32" s="15">
        <v>138</v>
      </c>
    </row>
    <row r="33" spans="1:10" ht="12.75">
      <c r="A33" t="s">
        <v>96</v>
      </c>
      <c r="B33">
        <v>12</v>
      </c>
      <c r="C33" s="14">
        <v>63</v>
      </c>
      <c r="D33" s="9">
        <v>11.82</v>
      </c>
      <c r="E33" s="9">
        <v>6.6</v>
      </c>
      <c r="F33" s="9">
        <v>9.35</v>
      </c>
      <c r="G33">
        <v>95</v>
      </c>
      <c r="H33">
        <v>176</v>
      </c>
      <c r="I33" s="9">
        <f t="shared" si="2"/>
        <v>1.1558720838465515</v>
      </c>
      <c r="J33" s="15">
        <v>152</v>
      </c>
    </row>
    <row r="34" spans="1:10" ht="12.75">
      <c r="A34" t="s">
        <v>97</v>
      </c>
      <c r="B34">
        <v>12</v>
      </c>
      <c r="C34" s="14">
        <v>68</v>
      </c>
      <c r="D34" s="9">
        <v>12.95</v>
      </c>
      <c r="E34" s="9">
        <v>6.75</v>
      </c>
      <c r="F34" s="9">
        <v>9.25</v>
      </c>
      <c r="G34">
        <v>105</v>
      </c>
      <c r="H34">
        <v>190</v>
      </c>
      <c r="I34" s="9">
        <f t="shared" si="2"/>
        <v>1.1809537198031725</v>
      </c>
      <c r="J34" s="15">
        <v>166</v>
      </c>
    </row>
    <row r="35" spans="1:10" ht="12.75">
      <c r="A35" t="s">
        <v>98</v>
      </c>
      <c r="B35">
        <v>12</v>
      </c>
      <c r="C35" s="14">
        <v>130</v>
      </c>
      <c r="D35" s="9">
        <v>20.73</v>
      </c>
      <c r="E35" s="9">
        <v>8.66</v>
      </c>
      <c r="F35" s="9">
        <v>10.27</v>
      </c>
      <c r="G35">
        <v>210</v>
      </c>
      <c r="H35">
        <v>380</v>
      </c>
      <c r="I35" s="9">
        <f t="shared" si="2"/>
        <v>1.325538709557434</v>
      </c>
      <c r="J35" s="15">
        <v>301</v>
      </c>
    </row>
    <row r="36" spans="1:10" ht="12.75">
      <c r="A36" t="s">
        <v>99</v>
      </c>
      <c r="B36">
        <v>12</v>
      </c>
      <c r="C36" s="14">
        <v>158</v>
      </c>
      <c r="D36" s="9">
        <v>20.62</v>
      </c>
      <c r="E36" s="9">
        <v>10.95</v>
      </c>
      <c r="F36" s="9">
        <v>10.17</v>
      </c>
      <c r="G36">
        <v>255</v>
      </c>
      <c r="H36">
        <v>561</v>
      </c>
      <c r="I36" s="9">
        <f t="shared" si="2"/>
        <v>1.1292226640400924</v>
      </c>
      <c r="J36" s="15">
        <v>376</v>
      </c>
    </row>
    <row r="37" spans="1:10" ht="12.75">
      <c r="A37" t="s">
        <v>100</v>
      </c>
      <c r="B37">
        <v>6</v>
      </c>
      <c r="C37" s="14">
        <v>55</v>
      </c>
      <c r="D37" s="9">
        <v>10.4</v>
      </c>
      <c r="E37" s="9">
        <v>7.11</v>
      </c>
      <c r="F37" s="9">
        <v>10.91</v>
      </c>
      <c r="G37">
        <v>180</v>
      </c>
      <c r="H37">
        <v>317</v>
      </c>
      <c r="I37" s="9">
        <f t="shared" si="2"/>
        <v>1.3029642601764067</v>
      </c>
      <c r="J37" s="15">
        <v>145</v>
      </c>
    </row>
    <row r="38" spans="1:10" ht="12.75">
      <c r="A38" t="s">
        <v>101</v>
      </c>
      <c r="B38">
        <v>12</v>
      </c>
      <c r="C38" s="14">
        <v>38</v>
      </c>
      <c r="D38" s="9">
        <v>10.175</v>
      </c>
      <c r="E38" s="9">
        <v>7</v>
      </c>
      <c r="F38" s="9">
        <v>7.44</v>
      </c>
      <c r="G38">
        <v>50</v>
      </c>
      <c r="H38">
        <v>95</v>
      </c>
      <c r="I38" s="9">
        <f t="shared" si="2"/>
        <v>1.101457640758777</v>
      </c>
      <c r="J38" s="15">
        <v>98</v>
      </c>
    </row>
    <row r="39" spans="1:11" ht="12.75">
      <c r="A39" t="s">
        <v>102</v>
      </c>
      <c r="B39">
        <v>12</v>
      </c>
      <c r="C39" s="14">
        <v>32.9</v>
      </c>
      <c r="D39" s="9">
        <v>7.75</v>
      </c>
      <c r="E39" s="9">
        <v>6.5</v>
      </c>
      <c r="F39" s="9">
        <v>6.69</v>
      </c>
      <c r="G39">
        <v>46</v>
      </c>
      <c r="H39">
        <v>66</v>
      </c>
      <c r="I39" s="9">
        <f t="shared" si="2"/>
        <v>1.2156171716058568</v>
      </c>
      <c r="K39">
        <v>500</v>
      </c>
    </row>
    <row r="40" spans="1:11" ht="12.75">
      <c r="A40" t="s">
        <v>103</v>
      </c>
      <c r="B40">
        <v>12</v>
      </c>
      <c r="C40" s="14">
        <v>58</v>
      </c>
      <c r="D40" s="9">
        <v>13.02</v>
      </c>
      <c r="E40" s="9">
        <v>6.62</v>
      </c>
      <c r="F40" s="9">
        <v>7.68</v>
      </c>
      <c r="G40">
        <v>72</v>
      </c>
      <c r="H40">
        <v>180</v>
      </c>
      <c r="I40" s="9">
        <v>1</v>
      </c>
      <c r="J40" s="15">
        <v>200</v>
      </c>
      <c r="K40">
        <v>500</v>
      </c>
    </row>
    <row r="41" spans="1:9" ht="12.75">
      <c r="A41" t="s">
        <v>104</v>
      </c>
      <c r="B41">
        <v>12</v>
      </c>
      <c r="C41" s="14">
        <v>38.2</v>
      </c>
      <c r="D41" s="9">
        <v>7.87</v>
      </c>
      <c r="E41" s="9">
        <v>6.66</v>
      </c>
      <c r="F41" s="9">
        <v>6.8</v>
      </c>
      <c r="G41">
        <v>40</v>
      </c>
      <c r="H41">
        <v>78</v>
      </c>
      <c r="I41" s="9">
        <f aca="true" t="shared" si="3" ref="I41:I43">(LOG10(20)-LOG10(H41/60))/(LOG10(25)-LOG10(G41/20))</f>
        <v>1.0822096883789005</v>
      </c>
    </row>
    <row r="42" spans="1:9" ht="12.75">
      <c r="A42" t="s">
        <v>105</v>
      </c>
      <c r="B42">
        <v>12</v>
      </c>
      <c r="C42" s="14">
        <v>60.9</v>
      </c>
      <c r="D42" s="9">
        <v>13.02</v>
      </c>
      <c r="E42" s="9">
        <v>6.62</v>
      </c>
      <c r="F42" s="9">
        <v>6.93</v>
      </c>
      <c r="G42">
        <v>65</v>
      </c>
      <c r="H42">
        <v>142</v>
      </c>
      <c r="I42" s="9">
        <f t="shared" si="3"/>
        <v>1.046087633423576</v>
      </c>
    </row>
    <row r="43" spans="1:9" ht="12.75">
      <c r="A43" t="s">
        <v>106</v>
      </c>
      <c r="B43">
        <v>12</v>
      </c>
      <c r="C43" s="14">
        <v>75</v>
      </c>
      <c r="D43" s="9">
        <v>13</v>
      </c>
      <c r="E43" s="9">
        <v>6.8</v>
      </c>
      <c r="F43" s="9">
        <v>9.4</v>
      </c>
      <c r="G43">
        <v>88</v>
      </c>
      <c r="H43">
        <v>200</v>
      </c>
      <c r="I43" s="9">
        <f t="shared" si="3"/>
        <v>1.0313642352738195</v>
      </c>
    </row>
    <row r="45" ht="12.75">
      <c r="A45" t="s">
        <v>107</v>
      </c>
    </row>
    <row r="46" ht="12.75">
      <c r="A46" t="s">
        <v>108</v>
      </c>
    </row>
  </sheetData>
  <sheetProtection selectLockedCells="1" selectUnlockedCells="1"/>
  <mergeCells count="2">
    <mergeCell ref="A1:L1"/>
    <mergeCell ref="A22:L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2004-06-04T21:32:35Z</dcterms:created>
  <dcterms:modified xsi:type="dcterms:W3CDTF">2018-01-21T17:59:24Z</dcterms:modified>
  <cp:category/>
  <cp:version/>
  <cp:contentType/>
  <cp:contentStatus/>
  <cp:revision>2</cp:revision>
</cp:coreProperties>
</file>